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19\"/>
    </mc:Choice>
  </mc:AlternateContent>
  <bookViews>
    <workbookView xWindow="0" yWindow="0" windowWidth="23040" windowHeight="8544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  <externalReference r:id="rId6"/>
  </externalReferences>
  <definedNames>
    <definedName name="Z_A6C5FD67_5E8F_4CCA_896F_3DAA03E40DE6_.wvu.Rows" localSheetId="0" hidden="1">лист1!$25:$25,лист1!$27:$28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H30" i="1" l="1"/>
  <c r="B30" i="1"/>
  <c r="J30" i="1"/>
  <c r="D30" i="1"/>
  <c r="H15" i="1"/>
  <c r="J29" i="1"/>
  <c r="D29" i="1"/>
  <c r="H29" i="1"/>
  <c r="B29" i="1"/>
  <c r="B27" i="1"/>
  <c r="B28" i="1"/>
  <c r="D14" i="1" l="1"/>
  <c r="F13" i="1"/>
  <c r="J28" i="1"/>
  <c r="I28" i="1"/>
  <c r="E28" i="1"/>
  <c r="D28" i="1"/>
  <c r="C28" i="1"/>
  <c r="D27" i="1"/>
  <c r="G23" i="1"/>
  <c r="F23" i="1"/>
  <c r="K22" i="1"/>
  <c r="E22" i="1"/>
  <c r="K21" i="1"/>
  <c r="E21" i="1"/>
  <c r="J20" i="1"/>
  <c r="D20" i="1"/>
  <c r="J18" i="1"/>
  <c r="D18" i="1"/>
  <c r="G17" i="1"/>
  <c r="F17" i="1"/>
  <c r="E17" i="1"/>
  <c r="D17" i="1"/>
  <c r="J16" i="1"/>
  <c r="D16" i="1"/>
  <c r="G13" i="1"/>
  <c r="E12" i="1"/>
  <c r="D12" i="1"/>
  <c r="I11" i="1"/>
  <c r="G11" i="1"/>
  <c r="F11" i="1"/>
  <c r="D11" i="1"/>
  <c r="C11" i="1"/>
  <c r="I10" i="1"/>
  <c r="D10" i="1"/>
  <c r="C10" i="1"/>
  <c r="H28" i="1" l="1"/>
  <c r="H27" i="1"/>
  <c r="H25" i="1"/>
  <c r="H24" i="1"/>
  <c r="H23" i="1"/>
  <c r="H22" i="1"/>
  <c r="H20" i="1"/>
  <c r="H18" i="1"/>
  <c r="H17" i="1"/>
  <c r="H16" i="1"/>
  <c r="H14" i="1"/>
  <c r="H13" i="1"/>
  <c r="H12" i="1"/>
  <c r="H11" i="1"/>
  <c r="I9" i="1"/>
  <c r="H10" i="1"/>
  <c r="F26" i="1" l="1"/>
  <c r="J19" i="1" l="1"/>
  <c r="B21" i="1" l="1"/>
  <c r="E19" i="1"/>
  <c r="B20" i="1"/>
  <c r="D19" i="1"/>
  <c r="K19" i="1"/>
  <c r="H19" i="1" s="1"/>
  <c r="B22" i="1"/>
  <c r="B19" i="1" l="1"/>
  <c r="K30" i="1"/>
  <c r="J26" i="1"/>
  <c r="H26" i="1" l="1"/>
  <c r="D15" i="1"/>
  <c r="B25" i="1" l="1"/>
  <c r="C9" i="1" l="1"/>
  <c r="B17" i="1"/>
  <c r="L30" i="1"/>
  <c r="B12" i="1"/>
  <c r="D26" i="1" l="1"/>
  <c r="E26" i="1"/>
  <c r="G26" i="1"/>
  <c r="C26" i="1"/>
  <c r="C30" i="1" s="1"/>
  <c r="E24" i="1"/>
  <c r="F24" i="1"/>
  <c r="G24" i="1"/>
  <c r="G30" i="1" s="1"/>
  <c r="D24" i="1"/>
  <c r="B10" i="1"/>
  <c r="B11" i="1"/>
  <c r="B26" i="1" l="1"/>
  <c r="B24" i="1"/>
  <c r="G15" i="1" l="1"/>
  <c r="F15" i="1"/>
  <c r="E15" i="1"/>
  <c r="E30" i="1" s="1"/>
  <c r="B16" i="1"/>
  <c r="B15" i="1" s="1"/>
  <c r="J15" i="1" l="1"/>
  <c r="F9" i="1" l="1"/>
  <c r="F30" i="1" s="1"/>
  <c r="D9" i="1" l="1"/>
  <c r="H9" i="1"/>
  <c r="B9" i="1" l="1"/>
  <c r="B18" i="1"/>
  <c r="B23" i="1" l="1"/>
  <c r="B13" i="1" l="1"/>
  <c r="B14" i="1" l="1"/>
  <c r="M30" i="1" l="1"/>
  <c r="I26" i="1" l="1"/>
  <c r="I30" i="1" s="1"/>
</calcChain>
</file>

<file path=xl/sharedStrings.xml><?xml version="1.0" encoding="utf-8"?>
<sst xmlns="http://schemas.openxmlformats.org/spreadsheetml/2006/main" count="38" uniqueCount="33">
  <si>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</si>
  <si>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</si>
  <si>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</si>
  <si>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</si>
  <si>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</si>
  <si>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</si>
  <si>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</si>
  <si>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</si>
  <si>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</si>
  <si>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</si>
  <si>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</si>
  <si>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</si>
  <si>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</si>
  <si>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</si>
  <si>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</si>
  <si>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</si>
  <si>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</si>
  <si>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</si>
  <si>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</si>
  <si>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</si>
  <si>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</si>
  <si>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</si>
  <si>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</si>
  <si>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</si>
  <si>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</si>
  <si>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</si>
  <si>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</si>
  <si>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</si>
  <si>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</si>
  <si>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</si>
  <si>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</si>
  <si>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Полезный отпуск электроэнергии и мощности по тарифным группам в разрезе территориальных сетевых организаций за период июль 2019г</t>
  </si>
  <si>
    <t>ПАО "МРСК Волги"-"Саратовские 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</si>
</sst>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6" fillId="0" borderId="0" xfId="0" applyNumberFormat="1" applyFont="1" applyBorder="1"/>
    <xf numFmtId="4" fontId="27" fillId="0" borderId="0" xfId="0" applyNumberFormat="1" applyFont="1" applyBorder="1"/>
    <xf numFmtId="4" fontId="27" fillId="0" borderId="0" xfId="0" applyNumberFormat="1" applyFont="1" applyFill="1" applyBorder="1"/>
    <xf numFmtId="3" fontId="25" fillId="0" borderId="0" xfId="0" applyNumberFormat="1" applyFont="1" applyFill="1" applyBorder="1"/>
    <xf numFmtId="165" fontId="28" fillId="0" borderId="3" xfId="0" applyNumberFormat="1" applyFont="1" applyBorder="1" applyAlignment="1">
      <alignment horizontal="center" vertical="center" wrapText="1"/>
    </xf>
    <xf numFmtId="165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6" fontId="29" fillId="0" borderId="1" xfId="1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right"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6" fontId="28" fillId="0" borderId="1" xfId="1" applyNumberFormat="1" applyFont="1" applyFill="1" applyBorder="1" applyAlignment="1">
      <alignment horizontal="center" vertical="center"/>
    </xf>
    <xf numFmtId="165" fontId="28" fillId="0" borderId="1" xfId="1" applyNumberFormat="1" applyFont="1" applyFill="1" applyBorder="1" applyAlignment="1">
      <alignment horizontal="center" vertical="center"/>
    </xf>
    <xf numFmtId="165" fontId="28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8" fillId="0" borderId="1" xfId="3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 applyProtection="1">
      <alignment horizontal="center"/>
      <protection locked="0"/>
    </xf>
    <xf numFmtId="165" fontId="28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165" fontId="28" fillId="0" borderId="1" xfId="1" applyNumberFormat="1" applyFont="1" applyBorder="1" applyAlignment="1">
      <alignment vertical="center"/>
    </xf>
    <xf numFmtId="167" fontId="28" fillId="0" borderId="1" xfId="1" applyNumberFormat="1" applyFont="1" applyBorder="1" applyAlignment="1">
      <alignment horizontal="center" vertical="center"/>
    </xf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2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8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0" fontId="0" fillId="0" borderId="1" xfId="0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9/&#1040;&#1082;&#1090;.%20&#1086;&#1073;&#1098;&#1077;&#1084;&#1099;%20&#1076;&#1083;&#1103;%20&#1088;&#1072;&#1073;&#1086;&#1090;&#1099;%202019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43.240\Folders\&#1044;&#1077;&#1087;&#1072;&#1088;&#1090;&#1072;&#1084;&#1077;&#1085;&#1090;%20&#1054;&#1056;&#1069;\&#1056;&#1054;&#1047;&#1053;&#1048;&#1063;&#1053;&#1067;&#1049;%20&#1056;&#1099;&#1085;&#1086;&#1082;\&#1040;&#1082;&#1090;&#1091;&#1072;&#1083;&#1100;&#1085;&#1099;&#1077;%20&#1086;&#1073;&#1098;&#1105;&#1084;&#1099;\&#1040;&#1054;_2019\&#1040;&#1082;&#1090;.%20&#1086;&#1073;&#1098;&#1077;&#1084;&#1099;%20&#1076;&#1083;&#1103;%20&#1088;&#1072;&#1073;&#1086;&#1090;&#1099;%202019&#1075;.xls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43.240\Folders\&#1044;&#1077;&#1087;&#1072;&#1088;&#1090;&#1072;&#1084;&#1077;&#1085;&#1090;%20&#1054;&#1056;&#1069;\&#1056;&#1054;&#1047;&#1053;&#1048;&#1063;&#1053;&#1067;&#1049;%20&#1056;&#1099;&#1085;&#1086;&#1082;\&#1040;&#1082;&#1090;&#1091;&#1072;&#1083;&#1100;&#1085;&#1099;&#1077;%20&#1086;&#1073;&#1098;&#1105;&#1084;&#1099;\&#1055;&#1083;&#1072;&#1085;&#1080;&#1088;&#1086;&#1074;&#1072;&#1085;&#1080;&#1077;\&#1054;&#1087;&#1077;&#1088;&#1092;&#1072;&#1082;&#1090;\2019\&#1054;&#1060;_07_&#1048;&#1102;&#1083;&#11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ЭТПЗ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>
        <row r="69">
          <cell r="E69">
            <v>1101.923</v>
          </cell>
          <cell r="K69">
            <v>1176.9770000000001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ЭТПЗ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53">
          <cell r="K53">
            <v>23738.33</v>
          </cell>
        </row>
        <row r="54">
          <cell r="K54">
            <v>42.503999999999998</v>
          </cell>
        </row>
        <row r="55">
          <cell r="K55">
            <v>928.78700000000003</v>
          </cell>
        </row>
        <row r="56">
          <cell r="K56">
            <v>0.80700000000000005</v>
          </cell>
        </row>
      </sheetData>
      <sheetData sheetId="3">
        <row r="68">
          <cell r="K68">
            <v>1595.597</v>
          </cell>
        </row>
        <row r="74">
          <cell r="K74">
            <v>2.7</v>
          </cell>
        </row>
      </sheetData>
      <sheetData sheetId="4">
        <row r="73">
          <cell r="K73">
            <v>23219.469000000001</v>
          </cell>
        </row>
        <row r="74">
          <cell r="K74">
            <v>6514.0309999999999</v>
          </cell>
        </row>
        <row r="75">
          <cell r="K75">
            <v>1200</v>
          </cell>
        </row>
        <row r="76">
          <cell r="K76">
            <v>100</v>
          </cell>
        </row>
        <row r="79">
          <cell r="K79">
            <v>10.76</v>
          </cell>
        </row>
      </sheetData>
      <sheetData sheetId="5">
        <row r="69">
          <cell r="K69">
            <v>325.59800000000001</v>
          </cell>
        </row>
        <row r="70">
          <cell r="K70">
            <v>282.51100000000002</v>
          </cell>
        </row>
      </sheetData>
      <sheetData sheetId="6"/>
      <sheetData sheetId="7">
        <row r="68">
          <cell r="K68">
            <v>46733.603000000003</v>
          </cell>
        </row>
        <row r="73">
          <cell r="K73">
            <v>67.209999999999994</v>
          </cell>
        </row>
      </sheetData>
      <sheetData sheetId="8">
        <row r="70">
          <cell r="K70">
            <v>21902.172999999999</v>
          </cell>
        </row>
        <row r="75">
          <cell r="K75">
            <v>35</v>
          </cell>
        </row>
      </sheetData>
      <sheetData sheetId="9">
        <row r="68">
          <cell r="K68">
            <v>7501.3040000000001</v>
          </cell>
        </row>
      </sheetData>
      <sheetData sheetId="10">
        <row r="69">
          <cell r="K69">
            <v>29592.117999999999</v>
          </cell>
        </row>
        <row r="70">
          <cell r="K70">
            <v>1793.702</v>
          </cell>
        </row>
        <row r="71">
          <cell r="K71">
            <v>425.11799999999999</v>
          </cell>
        </row>
        <row r="72">
          <cell r="K72">
            <v>475.98</v>
          </cell>
        </row>
        <row r="75">
          <cell r="K75">
            <v>48.954000000000001</v>
          </cell>
        </row>
        <row r="76">
          <cell r="K76">
            <v>2.87</v>
          </cell>
        </row>
      </sheetData>
      <sheetData sheetId="11">
        <row r="67">
          <cell r="K67">
            <v>18542.867999999999</v>
          </cell>
        </row>
        <row r="72">
          <cell r="K72">
            <v>28.6</v>
          </cell>
        </row>
        <row r="94">
          <cell r="K94">
            <v>79.013000000000005</v>
          </cell>
        </row>
        <row r="95">
          <cell r="K95">
            <v>15.769</v>
          </cell>
        </row>
      </sheetData>
      <sheetData sheetId="12">
        <row r="69">
          <cell r="K69">
            <v>454.73500000000001</v>
          </cell>
        </row>
        <row r="74">
          <cell r="K74">
            <v>0.98</v>
          </cell>
        </row>
      </sheetData>
      <sheetData sheetId="13">
        <row r="68">
          <cell r="K68">
            <v>617.72799999999995</v>
          </cell>
        </row>
        <row r="75">
          <cell r="K75">
            <v>1.1000000000000001</v>
          </cell>
        </row>
      </sheetData>
      <sheetData sheetId="14"/>
      <sheetData sheetId="15"/>
      <sheetData sheetId="16"/>
      <sheetData sheetId="17">
        <row r="68">
          <cell r="K68">
            <v>281.49799999999999</v>
          </cell>
        </row>
        <row r="73">
          <cell r="K73">
            <v>0.94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правки по СН"/>
      <sheetName val="Покупка ОРЭ"/>
      <sheetName val="УП"/>
      <sheetName val="Покупка РР"/>
      <sheetName val="КорГок"/>
      <sheetName val="Аксион"/>
      <sheetName val="Ижевск"/>
      <sheetName val="Орск"/>
      <sheetName val="Междур"/>
      <sheetName val="Братск"/>
      <sheetName val="Белорецк"/>
      <sheetName val="Чебаркуль"/>
      <sheetName val="Челябинск (ЧМК)"/>
      <sheetName val="Якутуголь"/>
      <sheetName val="Ванино"/>
      <sheetName val="Посьет"/>
      <sheetName val="Эльга"/>
      <sheetName val="ЭТПЗ"/>
      <sheetName val="СВОД"/>
      <sheetName val="PMAREM18"/>
      <sheetName val="PMECHEL1"/>
      <sheetName val="PMECHEL2"/>
      <sheetName val="PMECHEL3"/>
      <sheetName val="PMECHEL4"/>
      <sheetName val="PMECHEL5"/>
      <sheetName val="PMECHEL7"/>
      <sheetName val="PMECHEL8"/>
      <sheetName val="PMECHEL9"/>
      <sheetName val="PMECHEL12"/>
      <sheetName val="PMECHEL13"/>
      <sheetName val="PMECHELE"/>
      <sheetName val="PTNEFT10"/>
      <sheetName val="ППСТиП"/>
      <sheetName val="Макет"/>
      <sheetName val="Лист1"/>
    </sheetNames>
    <sheetDataSet>
      <sheetData sheetId="0"/>
      <sheetData sheetId="1"/>
      <sheetData sheetId="2"/>
      <sheetData sheetId="3">
        <row r="12">
          <cell r="G12">
            <v>9542</v>
          </cell>
        </row>
        <row r="13">
          <cell r="G13">
            <v>2847715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abSelected="1" topLeftCell="A3" zoomScale="70" zoomScaleNormal="70" workbookViewId="0">
      <selection activeCell="C30" sqref="C30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112" t="s">
        <v>31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17" t="s">
        <v>6</v>
      </c>
      <c r="B5" s="117"/>
      <c r="C5" s="117"/>
      <c r="D5" s="117"/>
      <c r="E5" s="117"/>
      <c r="F5" s="117"/>
      <c r="G5" s="117"/>
      <c r="H5" s="117"/>
      <c r="I5" s="118"/>
      <c r="J5" s="118"/>
      <c r="K5" s="118"/>
      <c r="L5" s="118"/>
      <c r="M5" s="11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19" t="s">
        <v>8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102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15" t="s">
        <v>5</v>
      </c>
      <c r="B7" s="113" t="s">
        <v>17</v>
      </c>
      <c r="C7" s="110"/>
      <c r="D7" s="110"/>
      <c r="E7" s="110"/>
      <c r="F7" s="110"/>
      <c r="G7" s="111"/>
      <c r="H7" s="113" t="s">
        <v>18</v>
      </c>
      <c r="I7" s="110"/>
      <c r="J7" s="110"/>
      <c r="K7" s="110"/>
      <c r="L7" s="110"/>
      <c r="M7" s="11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16"/>
      <c r="B8" s="114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14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31" t="s">
        <v>23</v>
      </c>
      <c r="B9" s="75">
        <f>SUM(C9:G9)</f>
        <v>33706.074000000001</v>
      </c>
      <c r="C9" s="76">
        <f>C10+C11</f>
        <v>7691.0079999999998</v>
      </c>
      <c r="D9" s="76">
        <f t="shared" ref="D9:H9" si="0">D10+D11</f>
        <v>24815.066000000003</v>
      </c>
      <c r="E9" s="76"/>
      <c r="F9" s="76">
        <f t="shared" si="0"/>
        <v>1200</v>
      </c>
      <c r="G9" s="76"/>
      <c r="H9" s="76">
        <f t="shared" si="0"/>
        <v>0</v>
      </c>
      <c r="I9" s="76">
        <f>I10+I11</f>
        <v>13.46</v>
      </c>
      <c r="J9" s="77"/>
      <c r="K9" s="77"/>
      <c r="L9" s="77"/>
      <c r="M9" s="77"/>
      <c r="N9" s="1"/>
      <c r="O9" s="1"/>
      <c r="P9" s="103"/>
      <c r="Q9" s="1"/>
      <c r="R9" s="1"/>
      <c r="S9" s="1"/>
      <c r="T9" s="1"/>
      <c r="U9" s="1"/>
      <c r="V9" s="1"/>
      <c r="W9" s="1"/>
      <c r="X9" s="1"/>
    </row>
    <row r="10" spans="1:24" ht="15.6" hidden="1" outlineLevel="1" x14ac:dyDescent="0.3">
      <c r="A10" s="29" t="s">
        <v>24</v>
      </c>
      <c r="B10" s="78">
        <f>SUM(C10:G10)</f>
        <v>2772.5740000000001</v>
      </c>
      <c r="C10" s="79">
        <f>[1]Аксион!$K$69</f>
        <v>1176.9770000000001</v>
      </c>
      <c r="D10" s="79">
        <f>[2]Аксион!$K$68</f>
        <v>1595.597</v>
      </c>
      <c r="E10" s="77"/>
      <c r="F10" s="77"/>
      <c r="G10" s="77"/>
      <c r="H10" s="80">
        <f t="shared" ref="H10:H20" si="1">SUM(J10:M10)</f>
        <v>0</v>
      </c>
      <c r="I10" s="101">
        <f>[2]Аксион!$K$74</f>
        <v>2.7</v>
      </c>
      <c r="J10" s="77"/>
      <c r="K10" s="77"/>
      <c r="L10" s="77"/>
      <c r="M10" s="77"/>
      <c r="N10" s="1"/>
      <c r="O10" s="1"/>
      <c r="P10" s="103"/>
      <c r="Q10" s="1"/>
      <c r="R10" s="1"/>
      <c r="S10" s="1"/>
      <c r="T10" s="1"/>
      <c r="U10" s="1"/>
      <c r="V10" s="1"/>
      <c r="W10" s="1"/>
      <c r="X10" s="1"/>
    </row>
    <row r="11" spans="1:24" ht="15.6" hidden="1" outlineLevel="1" x14ac:dyDescent="0.3">
      <c r="A11" s="30" t="s">
        <v>25</v>
      </c>
      <c r="B11" s="78">
        <f t="shared" ref="B11:B27" si="2">SUM(C11:G11)</f>
        <v>31033.5</v>
      </c>
      <c r="C11" s="80">
        <f>[2]Ижсталь!$K$74</f>
        <v>6514.0309999999999</v>
      </c>
      <c r="D11" s="80">
        <f>[2]Ижсталь!$K$73</f>
        <v>23219.469000000001</v>
      </c>
      <c r="E11" s="80"/>
      <c r="F11" s="80">
        <f>[2]Ижсталь!$K$75</f>
        <v>1200</v>
      </c>
      <c r="G11" s="80">
        <f>[2]Ижсталь!$K$76</f>
        <v>100</v>
      </c>
      <c r="H11" s="80">
        <f t="shared" si="1"/>
        <v>0</v>
      </c>
      <c r="I11" s="80">
        <f>[2]Ижсталь!$K$79</f>
        <v>10.76</v>
      </c>
      <c r="J11" s="81"/>
      <c r="K11" s="82"/>
      <c r="L11" s="82"/>
      <c r="M11" s="83"/>
      <c r="N11" s="1"/>
      <c r="O11" s="1"/>
      <c r="P11" s="103"/>
      <c r="Q11" s="1"/>
      <c r="R11" s="1"/>
      <c r="S11" s="1"/>
      <c r="T11" s="1"/>
      <c r="U11" s="1"/>
      <c r="V11" s="1"/>
      <c r="W11" s="1"/>
      <c r="X11" s="1"/>
    </row>
    <row r="12" spans="1:24" ht="15.6" collapsed="1" x14ac:dyDescent="0.3">
      <c r="A12" s="6" t="s">
        <v>11</v>
      </c>
      <c r="B12" s="84">
        <f>SUM(C12:G12)</f>
        <v>608.10900000000004</v>
      </c>
      <c r="C12" s="85"/>
      <c r="D12" s="85">
        <f>[2]ЮУНК!$K$69</f>
        <v>325.59800000000001</v>
      </c>
      <c r="E12" s="85">
        <f>[2]ЮУНК!$K$70</f>
        <v>282.51100000000002</v>
      </c>
      <c r="F12" s="85"/>
      <c r="G12" s="85"/>
      <c r="H12" s="80">
        <f t="shared" si="1"/>
        <v>0</v>
      </c>
      <c r="I12" s="85"/>
      <c r="J12" s="85"/>
      <c r="K12" s="86"/>
      <c r="L12" s="87"/>
      <c r="M12" s="83"/>
      <c r="N12" s="1"/>
      <c r="O12" s="1"/>
      <c r="P12" s="104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84">
        <f t="shared" si="2"/>
        <v>9.5419999999999998</v>
      </c>
      <c r="C13" s="85"/>
      <c r="D13" s="91"/>
      <c r="E13" s="91"/>
      <c r="F13" s="91">
        <f>[3]УП!$G$12/1000</f>
        <v>9.5419999999999998</v>
      </c>
      <c r="G13" s="85">
        <f>[2]Междуреч!$K$101</f>
        <v>0</v>
      </c>
      <c r="H13" s="80">
        <f t="shared" si="1"/>
        <v>0</v>
      </c>
      <c r="I13" s="85"/>
      <c r="J13" s="85"/>
      <c r="K13" s="88"/>
      <c r="L13" s="89"/>
      <c r="M13" s="90"/>
      <c r="N13" s="12"/>
      <c r="O13" s="12"/>
      <c r="P13" s="104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84">
        <f t="shared" si="2"/>
        <v>2847.7150000000001</v>
      </c>
      <c r="C14" s="85"/>
      <c r="D14" s="91">
        <f>[3]УП!$G$13/1000</f>
        <v>2847.7150000000001</v>
      </c>
      <c r="E14" s="91"/>
      <c r="F14" s="91"/>
      <c r="G14" s="85"/>
      <c r="H14" s="80">
        <f t="shared" si="1"/>
        <v>0</v>
      </c>
      <c r="I14" s="85"/>
      <c r="J14" s="85"/>
      <c r="K14" s="88"/>
      <c r="L14" s="89"/>
      <c r="M14" s="90"/>
      <c r="N14" s="12"/>
      <c r="O14" s="12"/>
      <c r="P14" s="103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" x14ac:dyDescent="0.3">
      <c r="A15" s="48" t="s">
        <v>14</v>
      </c>
      <c r="B15" s="84">
        <f>SUM(B16:B17)</f>
        <v>71444.031000000003</v>
      </c>
      <c r="C15" s="91"/>
      <c r="D15" s="91">
        <f>D16+D17</f>
        <v>70471.933000000005</v>
      </c>
      <c r="E15" s="91">
        <f>E16+E17</f>
        <v>42.503999999999998</v>
      </c>
      <c r="F15" s="91">
        <f t="shared" ref="F15" si="3">F16+F17</f>
        <v>928.78700000000003</v>
      </c>
      <c r="G15" s="91">
        <f>G16+G17</f>
        <v>0.80700000000000005</v>
      </c>
      <c r="H15" s="80">
        <f t="shared" si="1"/>
        <v>67.209999999999994</v>
      </c>
      <c r="I15" s="91"/>
      <c r="J15" s="92">
        <f>J16+J17</f>
        <v>67.209999999999994</v>
      </c>
      <c r="K15" s="93"/>
      <c r="L15" s="94"/>
      <c r="M15" s="95"/>
      <c r="N15" s="41"/>
      <c r="O15" s="41"/>
      <c r="P15" s="103"/>
      <c r="Q15" s="41"/>
      <c r="R15" s="41"/>
      <c r="S15" s="41"/>
      <c r="T15" s="41"/>
      <c r="U15" s="41"/>
      <c r="V15" s="41"/>
      <c r="W15" s="41"/>
      <c r="X15" s="41"/>
    </row>
    <row r="16" spans="1:24" ht="15.6" hidden="1" outlineLevel="1" x14ac:dyDescent="0.3">
      <c r="A16" s="40" t="s">
        <v>26</v>
      </c>
      <c r="B16" s="84">
        <f>SUM(C16:G16)</f>
        <v>46733.603000000003</v>
      </c>
      <c r="C16" s="85"/>
      <c r="D16" s="85">
        <f>[2]БЗФ!$K$68</f>
        <v>46733.603000000003</v>
      </c>
      <c r="E16" s="85"/>
      <c r="F16" s="85"/>
      <c r="G16" s="85"/>
      <c r="H16" s="80">
        <f t="shared" si="1"/>
        <v>67.209999999999994</v>
      </c>
      <c r="I16" s="85"/>
      <c r="J16" s="92">
        <f>[2]БЗФ!$K$73</f>
        <v>67.209999999999994</v>
      </c>
      <c r="K16" s="86"/>
      <c r="L16" s="87"/>
      <c r="M16" s="83"/>
      <c r="N16" s="1"/>
      <c r="O16" s="1"/>
      <c r="P16" s="103"/>
      <c r="Q16" s="1"/>
      <c r="R16" s="1"/>
      <c r="S16" s="1"/>
      <c r="T16" s="1"/>
      <c r="U16" s="1"/>
      <c r="V16" s="1"/>
      <c r="W16" s="1"/>
      <c r="X16" s="1"/>
    </row>
    <row r="17" spans="1:24" ht="15.6" hidden="1" outlineLevel="1" x14ac:dyDescent="0.3">
      <c r="A17" s="40" t="s">
        <v>27</v>
      </c>
      <c r="B17" s="84">
        <f>D17+E17+F17+G17</f>
        <v>24710.428000000004</v>
      </c>
      <c r="C17" s="85"/>
      <c r="D17" s="85">
        <f>'[2]Кор-ГОК'!$K$53</f>
        <v>23738.33</v>
      </c>
      <c r="E17" s="85">
        <f>'[2]Кор-ГОК'!$K$54</f>
        <v>42.503999999999998</v>
      </c>
      <c r="F17" s="85">
        <f>'[2]Кор-ГОК'!$K$55</f>
        <v>928.78700000000003</v>
      </c>
      <c r="G17" s="85">
        <f>'[2]Кор-ГОК'!$K$56</f>
        <v>0.80700000000000005</v>
      </c>
      <c r="H17" s="80">
        <f t="shared" si="1"/>
        <v>0</v>
      </c>
      <c r="I17" s="85"/>
      <c r="J17" s="92"/>
      <c r="K17" s="86"/>
      <c r="L17" s="87"/>
      <c r="M17" s="83"/>
      <c r="N17" s="1"/>
      <c r="O17" s="1"/>
      <c r="P17" s="103"/>
      <c r="Q17" s="1"/>
      <c r="R17" s="1"/>
      <c r="S17" s="1"/>
      <c r="T17" s="1"/>
      <c r="U17" s="1"/>
      <c r="V17" s="1"/>
      <c r="W17" s="1"/>
      <c r="X17" s="1"/>
    </row>
    <row r="18" spans="1:24" ht="15.6" collapsed="1" x14ac:dyDescent="0.3">
      <c r="A18" s="7" t="s">
        <v>15</v>
      </c>
      <c r="B18" s="84">
        <f>SUM(C18:G18)</f>
        <v>21902.172999999999</v>
      </c>
      <c r="C18" s="85"/>
      <c r="D18" s="85">
        <f>[2]БМК!$K$70</f>
        <v>21902.172999999999</v>
      </c>
      <c r="E18" s="85"/>
      <c r="F18" s="85"/>
      <c r="G18" s="85"/>
      <c r="H18" s="80">
        <f t="shared" si="1"/>
        <v>35</v>
      </c>
      <c r="I18" s="85"/>
      <c r="J18" s="85">
        <f>[2]БМК!$K$75</f>
        <v>35</v>
      </c>
      <c r="K18" s="86"/>
      <c r="L18" s="87"/>
      <c r="M18" s="83"/>
      <c r="N18" s="1"/>
      <c r="O18" s="1"/>
      <c r="P18" s="103"/>
      <c r="Q18" s="1"/>
      <c r="R18" s="1"/>
      <c r="S18" s="1"/>
      <c r="T18" s="1"/>
      <c r="U18" s="1"/>
      <c r="V18" s="1"/>
      <c r="W18" s="1"/>
      <c r="X18" s="1"/>
    </row>
    <row r="19" spans="1:24" ht="15.6" x14ac:dyDescent="0.3">
      <c r="A19" s="7" t="s">
        <v>16</v>
      </c>
      <c r="B19" s="84">
        <f>SUM(C19:G19)</f>
        <v>19615.330999999998</v>
      </c>
      <c r="C19" s="85"/>
      <c r="D19" s="85">
        <f>D20+D21+D22</f>
        <v>18542.867999999999</v>
      </c>
      <c r="E19" s="85">
        <f>E20+E21+E22</f>
        <v>1072.463</v>
      </c>
      <c r="F19" s="85"/>
      <c r="G19" s="85"/>
      <c r="H19" s="80">
        <f t="shared" si="1"/>
        <v>30.68</v>
      </c>
      <c r="I19" s="85"/>
      <c r="J19" s="85">
        <f>J20+J22+J21</f>
        <v>28.6</v>
      </c>
      <c r="K19" s="86">
        <f>K20+K21+K22</f>
        <v>2.08</v>
      </c>
      <c r="L19" s="87"/>
      <c r="M19" s="83"/>
      <c r="N19" s="1"/>
      <c r="O19" s="1"/>
      <c r="P19" s="103"/>
      <c r="Q19" s="1"/>
      <c r="R19" s="1"/>
      <c r="S19" s="1"/>
      <c r="T19" s="1"/>
      <c r="U19" s="1"/>
      <c r="V19" s="1"/>
      <c r="W19" s="1"/>
      <c r="X19" s="1"/>
    </row>
    <row r="20" spans="1:24" ht="15.6" hidden="1" outlineLevel="1" x14ac:dyDescent="0.3">
      <c r="A20" s="15" t="s">
        <v>28</v>
      </c>
      <c r="B20" s="84">
        <f>SUM(C20:G20)</f>
        <v>18542.867999999999</v>
      </c>
      <c r="C20" s="85"/>
      <c r="D20" s="85">
        <f>'[2]ЯкутУ+'!$K$67</f>
        <v>18542.867999999999</v>
      </c>
      <c r="E20" s="85"/>
      <c r="F20" s="85"/>
      <c r="G20" s="85"/>
      <c r="H20" s="80">
        <f t="shared" si="1"/>
        <v>28.6</v>
      </c>
      <c r="I20" s="85"/>
      <c r="J20" s="85">
        <f>'[2]ЯкутУ+'!$K$72</f>
        <v>28.6</v>
      </c>
      <c r="K20" s="86"/>
      <c r="L20" s="87"/>
      <c r="M20" s="83"/>
      <c r="N20" s="1"/>
      <c r="O20" s="1"/>
      <c r="P20" s="104"/>
      <c r="Q20" s="1"/>
      <c r="R20" s="1"/>
      <c r="S20" s="1"/>
      <c r="T20" s="1"/>
      <c r="U20" s="1"/>
      <c r="V20" s="1"/>
      <c r="W20" s="1"/>
      <c r="X20" s="1"/>
    </row>
    <row r="21" spans="1:24" ht="15.6" hidden="1" outlineLevel="1" x14ac:dyDescent="0.3">
      <c r="A21" s="15" t="s">
        <v>30</v>
      </c>
      <c r="B21" s="84">
        <f>SUM(C21:G21)</f>
        <v>617.72799999999995</v>
      </c>
      <c r="C21" s="85"/>
      <c r="D21" s="106"/>
      <c r="E21" s="85">
        <f>[2]ТП_Посьет!$K$68</f>
        <v>617.72799999999995</v>
      </c>
      <c r="F21" s="85"/>
      <c r="G21" s="85"/>
      <c r="H21" s="80"/>
      <c r="I21" s="85"/>
      <c r="J21" s="106"/>
      <c r="K21" s="85">
        <f>[2]ТП_Посьет!$K$75</f>
        <v>1.1000000000000001</v>
      </c>
      <c r="L21" s="87"/>
      <c r="M21" s="83"/>
      <c r="N21" s="1"/>
      <c r="O21" s="1"/>
      <c r="P21" s="103"/>
      <c r="Q21" s="1"/>
      <c r="R21" s="1"/>
      <c r="S21" s="1"/>
      <c r="T21" s="1"/>
      <c r="U21" s="1"/>
      <c r="V21" s="1"/>
      <c r="W21" s="1"/>
      <c r="X21" s="1"/>
    </row>
    <row r="22" spans="1:24" ht="15.6" hidden="1" outlineLevel="1" x14ac:dyDescent="0.3">
      <c r="A22" s="15" t="s">
        <v>29</v>
      </c>
      <c r="B22" s="84">
        <f t="shared" si="2"/>
        <v>454.73500000000001</v>
      </c>
      <c r="C22" s="85"/>
      <c r="D22" s="106"/>
      <c r="E22" s="85">
        <f>[2]МТП_Ванино!$K$69</f>
        <v>454.73500000000001</v>
      </c>
      <c r="F22" s="85"/>
      <c r="G22" s="85"/>
      <c r="H22" s="80">
        <f t="shared" ref="H22:H29" si="4">SUM(J22:M22)</f>
        <v>0.98</v>
      </c>
      <c r="I22" s="85"/>
      <c r="J22" s="106"/>
      <c r="K22" s="85">
        <f>[2]МТП_Ванино!$K$74</f>
        <v>0.98</v>
      </c>
      <c r="L22" s="87"/>
      <c r="M22" s="83"/>
      <c r="N22" s="1"/>
      <c r="O22" s="1"/>
      <c r="P22" s="104"/>
      <c r="Q22" s="1"/>
      <c r="R22" s="1"/>
      <c r="S22" s="1"/>
      <c r="T22" s="1"/>
      <c r="U22" s="1"/>
      <c r="V22" s="1"/>
      <c r="W22" s="1"/>
      <c r="X22" s="1"/>
    </row>
    <row r="23" spans="1:24" ht="15.6" collapsed="1" x14ac:dyDescent="0.3">
      <c r="A23" s="7" t="s">
        <v>19</v>
      </c>
      <c r="B23" s="84">
        <f t="shared" si="2"/>
        <v>94.782000000000011</v>
      </c>
      <c r="C23" s="85"/>
      <c r="D23" s="85"/>
      <c r="E23" s="85"/>
      <c r="F23" s="85">
        <f>'[2]ЯкутУ+'!$K$94</f>
        <v>79.013000000000005</v>
      </c>
      <c r="G23" s="85">
        <f>'[2]ЯкутУ+'!$K$95</f>
        <v>15.769</v>
      </c>
      <c r="H23" s="80">
        <f t="shared" si="4"/>
        <v>0</v>
      </c>
      <c r="I23" s="85"/>
      <c r="J23" s="85"/>
      <c r="K23" s="86"/>
      <c r="L23" s="87"/>
      <c r="M23" s="83"/>
      <c r="N23" s="1"/>
      <c r="O23" s="1"/>
      <c r="P23" s="104"/>
      <c r="Q23" s="1"/>
      <c r="R23" s="1"/>
      <c r="S23" s="1"/>
      <c r="T23" s="1"/>
      <c r="U23" s="1"/>
      <c r="V23" s="1"/>
      <c r="W23" s="1"/>
      <c r="X23" s="1"/>
    </row>
    <row r="24" spans="1:24" ht="30" customHeight="1" x14ac:dyDescent="0.3">
      <c r="A24" s="6" t="s">
        <v>20</v>
      </c>
      <c r="B24" s="84">
        <f>SUM(C24:G24)</f>
        <v>35170.266000000003</v>
      </c>
      <c r="C24" s="85"/>
      <c r="D24" s="85">
        <f>SUM(D25:D25)</f>
        <v>19151.147000000001</v>
      </c>
      <c r="E24" s="85">
        <f>SUM(E25:E25)</f>
        <v>14399.289000000001</v>
      </c>
      <c r="F24" s="85">
        <f>SUM(F25:F25)</f>
        <v>1619.83</v>
      </c>
      <c r="G24" s="85">
        <f>SUM(G25:G25)</f>
        <v>0</v>
      </c>
      <c r="H24" s="80">
        <f t="shared" si="4"/>
        <v>0</v>
      </c>
      <c r="I24" s="85"/>
      <c r="J24" s="85"/>
      <c r="K24" s="86"/>
      <c r="L24" s="86"/>
      <c r="M24" s="83"/>
      <c r="N24" s="1"/>
      <c r="O24" s="1"/>
      <c r="P24" s="104"/>
      <c r="Q24" s="1"/>
      <c r="R24" s="1"/>
      <c r="S24" s="1"/>
      <c r="T24" s="1"/>
      <c r="U24" s="1"/>
      <c r="V24" s="1"/>
      <c r="W24" s="1"/>
      <c r="X24" s="1"/>
    </row>
    <row r="25" spans="1:24" s="13" customFormat="1" ht="15.6" hidden="1" outlineLevel="1" x14ac:dyDescent="0.3">
      <c r="A25" s="15" t="s">
        <v>10</v>
      </c>
      <c r="B25" s="78">
        <f>SUM(C25:G25)</f>
        <v>35170.266000000003</v>
      </c>
      <c r="C25" s="80"/>
      <c r="D25" s="80">
        <v>19151.147000000001</v>
      </c>
      <c r="E25" s="80">
        <v>14399.289000000001</v>
      </c>
      <c r="F25" s="80">
        <v>1619.83</v>
      </c>
      <c r="G25" s="80"/>
      <c r="H25" s="80">
        <f t="shared" si="4"/>
        <v>0</v>
      </c>
      <c r="I25" s="80"/>
      <c r="J25" s="80"/>
      <c r="K25" s="90"/>
      <c r="L25" s="90"/>
      <c r="M25" s="90"/>
      <c r="N25" s="12"/>
      <c r="O25" s="12"/>
      <c r="P25" s="104"/>
      <c r="Q25" s="12"/>
      <c r="R25" s="12"/>
      <c r="S25" s="12"/>
      <c r="T25" s="12"/>
      <c r="U25" s="12"/>
      <c r="V25" s="12"/>
      <c r="W25" s="12"/>
      <c r="X25" s="12"/>
    </row>
    <row r="26" spans="1:24" ht="30" customHeight="1" collapsed="1" x14ac:dyDescent="0.3">
      <c r="A26" s="8" t="s">
        <v>9</v>
      </c>
      <c r="B26" s="84">
        <f>SUM(C26:G26)</f>
        <v>39788.221999999994</v>
      </c>
      <c r="C26" s="85">
        <f>SUM(C27:C28)</f>
        <v>1793.702</v>
      </c>
      <c r="D26" s="85">
        <f>SUM(D27:D28)</f>
        <v>37518.539999999994</v>
      </c>
      <c r="E26" s="85">
        <f>SUM(E27:E28)</f>
        <v>475.98</v>
      </c>
      <c r="F26" s="85">
        <f>SUM(F27:F28)</f>
        <v>0</v>
      </c>
      <c r="G26" s="85">
        <f>SUM(G27:G28)</f>
        <v>0</v>
      </c>
      <c r="H26" s="80">
        <f t="shared" si="4"/>
        <v>48.954000000000001</v>
      </c>
      <c r="I26" s="85">
        <f>I27+I28</f>
        <v>2.87</v>
      </c>
      <c r="J26" s="85">
        <f>J27+J28</f>
        <v>48.954000000000001</v>
      </c>
      <c r="K26" s="86"/>
      <c r="L26" s="96"/>
      <c r="M26" s="83"/>
      <c r="N26" s="1"/>
      <c r="O26" s="1"/>
      <c r="P26" s="103"/>
      <c r="Q26" s="1"/>
      <c r="R26" s="1"/>
      <c r="S26" s="1"/>
      <c r="T26" s="1"/>
      <c r="U26" s="1"/>
      <c r="V26" s="1"/>
      <c r="W26" s="1"/>
      <c r="X26" s="1"/>
    </row>
    <row r="27" spans="1:24" ht="20.399999999999999" hidden="1" customHeight="1" outlineLevel="1" collapsed="1" x14ac:dyDescent="0.3">
      <c r="A27" s="10" t="s">
        <v>21</v>
      </c>
      <c r="B27" s="84">
        <f t="shared" ref="B27:B29" si="5">SUM(C27:G27)</f>
        <v>7501.3040000000001</v>
      </c>
      <c r="C27" s="80"/>
      <c r="D27" s="80">
        <f>[2]УралКУЗ!$K$68</f>
        <v>7501.3040000000001</v>
      </c>
      <c r="E27" s="80"/>
      <c r="F27" s="80"/>
      <c r="G27" s="80"/>
      <c r="H27" s="80">
        <f t="shared" si="4"/>
        <v>0</v>
      </c>
      <c r="I27" s="80"/>
      <c r="J27" s="80"/>
      <c r="K27" s="82"/>
      <c r="L27" s="82"/>
      <c r="M27" s="83"/>
      <c r="N27" s="1"/>
      <c r="O27" s="1"/>
      <c r="P27" s="103"/>
      <c r="Q27" s="1"/>
      <c r="R27" s="1"/>
      <c r="S27" s="1"/>
      <c r="T27" s="1"/>
      <c r="U27" s="1"/>
      <c r="V27" s="1"/>
      <c r="W27" s="1"/>
      <c r="X27" s="1"/>
    </row>
    <row r="28" spans="1:24" ht="20.399999999999999" hidden="1" customHeight="1" outlineLevel="1" x14ac:dyDescent="0.3">
      <c r="A28" s="10" t="s">
        <v>22</v>
      </c>
      <c r="B28" s="84">
        <f t="shared" si="5"/>
        <v>32286.917999999998</v>
      </c>
      <c r="C28" s="80">
        <f>[2]ЧМК!$K$70</f>
        <v>1793.702</v>
      </c>
      <c r="D28" s="80">
        <f>[2]ЧМК!$K$69+[2]ЧМК!$K$71</f>
        <v>30017.235999999997</v>
      </c>
      <c r="E28" s="80">
        <f>[2]ЧМК!$K$72</f>
        <v>475.98</v>
      </c>
      <c r="F28" s="80"/>
      <c r="G28" s="80"/>
      <c r="H28" s="80">
        <f t="shared" si="4"/>
        <v>48.954000000000001</v>
      </c>
      <c r="I28" s="80">
        <f>[2]ЧМК!$K$76</f>
        <v>2.87</v>
      </c>
      <c r="J28" s="80">
        <f>[2]ЧМК!$K$75</f>
        <v>48.954000000000001</v>
      </c>
      <c r="K28" s="82"/>
      <c r="L28" s="82"/>
      <c r="M28" s="83"/>
      <c r="N28" s="1"/>
      <c r="O28" s="1"/>
      <c r="P28" s="103"/>
      <c r="Q28" s="1"/>
      <c r="R28" s="1"/>
      <c r="S28" s="1"/>
      <c r="T28" s="1"/>
      <c r="U28" s="1"/>
      <c r="V28" s="1"/>
      <c r="W28" s="1"/>
      <c r="X28" s="1"/>
    </row>
    <row r="29" spans="1:24" ht="20.399999999999999" customHeight="1" collapsed="1" x14ac:dyDescent="0.3">
      <c r="A29" s="6" t="s">
        <v>32</v>
      </c>
      <c r="B29" s="84">
        <f t="shared" si="5"/>
        <v>281.49799999999999</v>
      </c>
      <c r="C29" s="80"/>
      <c r="D29" s="85">
        <f>[2]ЭТПЗ!$K$68</f>
        <v>281.49799999999999</v>
      </c>
      <c r="E29" s="80"/>
      <c r="F29" s="80"/>
      <c r="G29" s="80"/>
      <c r="H29" s="80">
        <f t="shared" si="4"/>
        <v>0.94</v>
      </c>
      <c r="I29" s="80"/>
      <c r="J29" s="92">
        <f>[2]ЭТПЗ!$K$73</f>
        <v>0.94</v>
      </c>
      <c r="K29" s="82"/>
      <c r="L29" s="82"/>
      <c r="M29" s="83"/>
      <c r="N29" s="1"/>
      <c r="O29" s="1"/>
      <c r="P29" s="103"/>
      <c r="Q29" s="1"/>
      <c r="R29" s="1"/>
      <c r="S29" s="1"/>
      <c r="T29" s="1"/>
      <c r="U29" s="1"/>
      <c r="V29" s="1"/>
      <c r="W29" s="1"/>
      <c r="X29" s="1"/>
    </row>
    <row r="30" spans="1:24" ht="22.95" customHeight="1" x14ac:dyDescent="0.3">
      <c r="A30" s="16" t="s">
        <v>4</v>
      </c>
      <c r="B30" s="97">
        <f>SUM(B9:B29)-B9-B15-B19-B24-B26</f>
        <v>225567.74300000002</v>
      </c>
      <c r="C30" s="86">
        <f>C9+C26</f>
        <v>9484.7099999999991</v>
      </c>
      <c r="D30" s="86">
        <f>D9+D12+D14+D16+D18+D19+D24+D26+D17+D29</f>
        <v>195856.53800000003</v>
      </c>
      <c r="E30" s="86">
        <f>E12+E24+E26+E19+E15</f>
        <v>16272.747000000001</v>
      </c>
      <c r="F30" s="86">
        <f>F9+F13+F23+F24+F15</f>
        <v>3837.1719999999996</v>
      </c>
      <c r="G30" s="86">
        <f>G13+G23+G24</f>
        <v>15.769</v>
      </c>
      <c r="H30" s="86">
        <f>H9+H12+H13+H14+H16+H18+H20+H23+H24+H26+H29</f>
        <v>180.70400000000001</v>
      </c>
      <c r="I30" s="86">
        <f>I9+I26</f>
        <v>16.330000000000002</v>
      </c>
      <c r="J30" s="86">
        <f>J16+J18+J20+J24+J26+J29</f>
        <v>180.70400000000001</v>
      </c>
      <c r="K30" s="86">
        <f>K19</f>
        <v>2.08</v>
      </c>
      <c r="L30" s="86">
        <f>L24</f>
        <v>0</v>
      </c>
      <c r="M30" s="86">
        <f>SUM(M11:M26)</f>
        <v>0</v>
      </c>
      <c r="N30" s="17"/>
      <c r="O30" s="17"/>
      <c r="P30" s="104"/>
      <c r="Q30" s="1"/>
      <c r="R30" s="1"/>
      <c r="S30" s="1"/>
      <c r="T30" s="1"/>
      <c r="U30" s="1"/>
      <c r="V30" s="1"/>
      <c r="W30" s="1"/>
      <c r="X30" s="1"/>
    </row>
    <row r="31" spans="1:24" ht="21" x14ac:dyDescent="0.4">
      <c r="A31" s="19"/>
      <c r="B31" s="74"/>
      <c r="C31" s="26"/>
      <c r="D31" s="26"/>
      <c r="E31" s="26"/>
      <c r="F31" s="71"/>
      <c r="G31" s="17"/>
      <c r="H31" s="1"/>
      <c r="I31" s="1"/>
      <c r="J31" s="1"/>
      <c r="K31" s="1"/>
      <c r="L31" s="1"/>
      <c r="M31" s="1"/>
      <c r="N31" s="1"/>
      <c r="O31" s="1"/>
      <c r="P31" s="105"/>
      <c r="Q31" s="1"/>
      <c r="R31" s="1"/>
      <c r="S31" s="1"/>
      <c r="T31" s="1"/>
      <c r="U31" s="1"/>
      <c r="V31" s="1"/>
      <c r="W31" s="1"/>
      <c r="X31" s="1"/>
    </row>
    <row r="32" spans="1:24" ht="21" x14ac:dyDescent="0.4">
      <c r="A32" s="20"/>
      <c r="B32" s="43"/>
      <c r="C32" s="107"/>
      <c r="D32" s="49"/>
      <c r="E32" s="32"/>
      <c r="F32" s="72"/>
      <c r="G32" s="18"/>
      <c r="H32" s="1"/>
      <c r="I32" s="1"/>
      <c r="J32" s="1"/>
      <c r="K32" s="1"/>
      <c r="L32" s="1"/>
      <c r="M32" s="1"/>
      <c r="N32" s="1"/>
      <c r="O32" s="1"/>
      <c r="P32" s="19"/>
      <c r="Q32" s="1"/>
      <c r="R32" s="1"/>
      <c r="S32" s="1"/>
      <c r="T32" s="1"/>
      <c r="U32" s="1"/>
      <c r="V32" s="1"/>
      <c r="W32" s="1"/>
      <c r="X32" s="1"/>
    </row>
    <row r="33" spans="1:24" ht="21" x14ac:dyDescent="0.4">
      <c r="A33" s="20"/>
      <c r="B33" s="44"/>
      <c r="C33" s="109"/>
      <c r="D33" s="49"/>
      <c r="E33" s="108"/>
      <c r="F33" s="73"/>
      <c r="G33" s="1"/>
      <c r="H33" s="18"/>
      <c r="I33" s="1"/>
      <c r="J33" s="1"/>
      <c r="K33" s="1"/>
      <c r="L33" s="1"/>
      <c r="M33" s="1"/>
      <c r="N33" s="1"/>
      <c r="O33" s="1"/>
      <c r="P33" s="19"/>
      <c r="Q33" s="1"/>
      <c r="R33" s="1"/>
      <c r="S33" s="1"/>
      <c r="T33" s="1"/>
      <c r="U33" s="1"/>
      <c r="V33" s="1"/>
      <c r="W33" s="1"/>
      <c r="X33" s="1"/>
    </row>
    <row r="34" spans="1:24" ht="21" x14ac:dyDescent="0.4">
      <c r="A34" s="43"/>
      <c r="B34" s="50"/>
      <c r="C34" s="99"/>
      <c r="D34" s="70"/>
      <c r="E34" s="100"/>
      <c r="F34" s="73"/>
      <c r="G34" s="1"/>
      <c r="H34" s="33"/>
      <c r="I34" s="33"/>
      <c r="J34" s="33"/>
      <c r="K34" s="33"/>
      <c r="L34" s="33"/>
      <c r="M34" s="33"/>
      <c r="N34" s="1"/>
      <c r="O34" s="1"/>
      <c r="P34" s="19"/>
      <c r="Q34" s="1"/>
      <c r="R34" s="1"/>
      <c r="S34" s="1"/>
      <c r="T34" s="1"/>
      <c r="U34" s="1"/>
      <c r="V34" s="1"/>
      <c r="W34" s="1"/>
      <c r="X34" s="1"/>
    </row>
    <row r="35" spans="1:24" ht="21" x14ac:dyDescent="0.4">
      <c r="A35" s="21"/>
      <c r="B35" s="45"/>
      <c r="C35" s="98"/>
      <c r="D35" s="49"/>
      <c r="E35" s="23"/>
      <c r="F35" s="73"/>
      <c r="G35" s="28"/>
      <c r="H35" s="34"/>
      <c r="I35" s="33"/>
      <c r="J35" s="33"/>
      <c r="K35" s="33"/>
      <c r="L35" s="33"/>
      <c r="M35" s="33"/>
      <c r="N35" s="1"/>
      <c r="O35" s="1"/>
      <c r="P35" s="19"/>
      <c r="Q35" s="1"/>
      <c r="R35" s="1"/>
      <c r="S35" s="1"/>
      <c r="T35" s="1"/>
      <c r="U35" s="1"/>
      <c r="V35" s="1"/>
      <c r="W35" s="1"/>
      <c r="X35" s="1"/>
    </row>
    <row r="36" spans="1:24" ht="21" x14ac:dyDescent="0.4">
      <c r="A36" s="22"/>
      <c r="B36" s="45"/>
      <c r="C36" s="98"/>
      <c r="D36" s="27"/>
      <c r="E36" s="23"/>
      <c r="F36" s="73"/>
      <c r="G36" s="28"/>
      <c r="H36" s="33"/>
      <c r="I36" s="33"/>
      <c r="J36" s="33"/>
      <c r="K36" s="33"/>
      <c r="L36" s="33"/>
      <c r="M36" s="3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1" x14ac:dyDescent="0.4">
      <c r="A37" s="22"/>
      <c r="B37" s="22"/>
      <c r="C37" s="51"/>
      <c r="D37" s="27"/>
      <c r="E37" s="23"/>
      <c r="F37" s="73"/>
      <c r="G37" s="1"/>
      <c r="H37" s="33"/>
      <c r="I37" s="35"/>
      <c r="J37" s="36"/>
      <c r="K37" s="37"/>
      <c r="L37" s="33"/>
      <c r="M37" s="3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" x14ac:dyDescent="0.3">
      <c r="A38" s="22"/>
      <c r="B38" s="22"/>
      <c r="C38" s="51"/>
      <c r="D38" s="27"/>
      <c r="E38" s="52"/>
      <c r="G38" s="1"/>
      <c r="H38" s="33"/>
      <c r="I38" s="38"/>
      <c r="J38" s="36"/>
      <c r="K38" s="37"/>
      <c r="L38" s="33"/>
      <c r="M38" s="3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" x14ac:dyDescent="0.3">
      <c r="A39" s="22"/>
      <c r="B39" s="22"/>
      <c r="C39" s="51"/>
      <c r="D39" s="53"/>
      <c r="E39" s="54"/>
      <c r="G39" s="1"/>
      <c r="H39" s="33"/>
      <c r="I39" s="33"/>
      <c r="J39" s="33"/>
      <c r="K39" s="33"/>
      <c r="L39" s="33"/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6" x14ac:dyDescent="0.3">
      <c r="A40" s="24"/>
      <c r="B40" s="22"/>
      <c r="C40" s="46"/>
      <c r="D40" s="27"/>
      <c r="E40" s="23"/>
      <c r="G40" s="1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4">
      <c r="A41" s="24"/>
      <c r="B41" s="22"/>
      <c r="C41" s="46"/>
      <c r="D41" s="27"/>
      <c r="E41" s="23"/>
      <c r="F41" s="73"/>
      <c r="H41" s="39"/>
      <c r="I41" s="39"/>
      <c r="J41" s="39"/>
      <c r="K41" s="39"/>
      <c r="L41" s="39"/>
      <c r="M41" s="39"/>
    </row>
    <row r="42" spans="1:24" ht="21" x14ac:dyDescent="0.4">
      <c r="A42" s="67"/>
      <c r="B42" s="55"/>
      <c r="C42" s="46"/>
      <c r="D42" s="27"/>
      <c r="E42" s="23"/>
      <c r="F42" s="73"/>
      <c r="H42" s="39"/>
      <c r="I42" s="39"/>
      <c r="J42" s="39"/>
      <c r="K42" s="39"/>
      <c r="L42" s="39"/>
      <c r="M42" s="39"/>
    </row>
    <row r="43" spans="1:24" ht="15.6" x14ac:dyDescent="0.3">
      <c r="A43" s="24"/>
      <c r="B43" s="56"/>
      <c r="C43" s="47"/>
      <c r="D43" s="27"/>
      <c r="E43" s="23"/>
      <c r="H43" s="39"/>
      <c r="I43" s="39"/>
      <c r="J43" s="39"/>
      <c r="K43" s="39"/>
      <c r="L43" s="39"/>
      <c r="M43" s="39"/>
    </row>
    <row r="44" spans="1:24" ht="15.6" x14ac:dyDescent="0.3">
      <c r="A44" s="67"/>
      <c r="B44" s="57"/>
      <c r="C44" s="51"/>
      <c r="D44" s="27"/>
      <c r="E44" s="58"/>
      <c r="H44" s="39"/>
      <c r="I44" s="39"/>
      <c r="J44" s="39"/>
      <c r="K44" s="39"/>
      <c r="L44" s="39"/>
      <c r="M44" s="39"/>
    </row>
    <row r="45" spans="1:24" ht="15.6" x14ac:dyDescent="0.3">
      <c r="A45" s="68"/>
      <c r="B45" s="59"/>
      <c r="C45" s="60"/>
      <c r="D45" s="61"/>
      <c r="E45" s="62"/>
    </row>
    <row r="46" spans="1:24" ht="15.6" x14ac:dyDescent="0.3">
      <c r="A46" s="68"/>
      <c r="B46" s="59"/>
      <c r="C46" s="46"/>
      <c r="D46" s="63"/>
      <c r="E46" s="58"/>
    </row>
    <row r="47" spans="1:24" ht="15.6" x14ac:dyDescent="0.3">
      <c r="A47" s="24"/>
      <c r="B47" s="22"/>
      <c r="C47" s="46"/>
      <c r="D47" s="61"/>
      <c r="E47" s="52"/>
    </row>
    <row r="48" spans="1:24" ht="15.6" x14ac:dyDescent="0.3">
      <c r="A48" s="47"/>
      <c r="B48" s="22"/>
      <c r="C48" s="46"/>
      <c r="D48" s="27"/>
      <c r="E48" s="64"/>
    </row>
    <row r="49" spans="1:6" ht="15.6" x14ac:dyDescent="0.3">
      <c r="A49" s="69"/>
      <c r="B49" s="65"/>
      <c r="C49" s="46"/>
      <c r="D49" s="53"/>
      <c r="E49" s="64"/>
    </row>
    <row r="50" spans="1:6" ht="15.6" x14ac:dyDescent="0.3">
      <c r="A50" s="24"/>
      <c r="B50" s="56"/>
      <c r="C50" s="46"/>
      <c r="D50" s="53"/>
      <c r="E50" s="23"/>
    </row>
    <row r="51" spans="1:6" ht="15.6" x14ac:dyDescent="0.3">
      <c r="A51" s="39"/>
      <c r="B51" s="39"/>
      <c r="C51" s="46"/>
      <c r="D51" s="27"/>
      <c r="E51" s="23"/>
      <c r="F51" s="39"/>
    </row>
    <row r="52" spans="1:6" ht="15.6" x14ac:dyDescent="0.3">
      <c r="A52" s="25"/>
      <c r="B52" s="39"/>
      <c r="C52" s="46"/>
      <c r="D52" s="66"/>
      <c r="E52" s="23"/>
      <c r="F52" s="39"/>
    </row>
    <row r="53" spans="1:6" ht="15.6" x14ac:dyDescent="0.3">
      <c r="A53" s="25"/>
      <c r="B53" s="39"/>
      <c r="C53" s="51"/>
      <c r="D53" s="53"/>
      <c r="E53" s="58"/>
      <c r="F53" s="39"/>
    </row>
    <row r="54" spans="1:6" x14ac:dyDescent="0.3">
      <c r="A54" s="25"/>
      <c r="B54" s="39"/>
      <c r="C54" s="39"/>
      <c r="D54" s="39"/>
      <c r="E54" s="39"/>
      <c r="F54" s="39"/>
    </row>
    <row r="55" spans="1:6" x14ac:dyDescent="0.3">
      <c r="A55" s="25"/>
      <c r="B55" s="39"/>
      <c r="C55" s="39"/>
      <c r="D55" s="39"/>
      <c r="E55" s="39"/>
      <c r="F55" s="39"/>
    </row>
    <row r="56" spans="1:6" x14ac:dyDescent="0.3">
      <c r="A56" s="25"/>
      <c r="B56" s="39"/>
      <c r="C56" s="39"/>
      <c r="D56" s="39"/>
      <c r="E56" s="39"/>
      <c r="F56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UKM-test-OPP</cp:lastModifiedBy>
  <dcterms:created xsi:type="dcterms:W3CDTF">2016-07-25T04:23:17Z</dcterms:created>
  <dcterms:modified xsi:type="dcterms:W3CDTF">2019-08-07T06:15:44Z</dcterms:modified>
</cp:coreProperties>
</file>